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08 3412 Ломоносовский МИР, Мегаполис, Октябрьский МИР вск 27\Лот 1 Ломоносовский Архстройнадзор, Жилкомплекс, Мир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лот1!$A$1:$O$49</definedName>
  </definedNames>
  <calcPr calcId="152511"/>
</workbook>
</file>

<file path=xl/calcChain.xml><?xml version="1.0" encoding="utf-8"?>
<calcChain xmlns="http://schemas.openxmlformats.org/spreadsheetml/2006/main">
  <c r="L38" i="3" l="1"/>
  <c r="J38" i="3"/>
  <c r="L37" i="3"/>
  <c r="K37" i="3"/>
  <c r="J37" i="3"/>
  <c r="I36" i="3" l="1"/>
  <c r="H35" i="3" l="1"/>
  <c r="C35" i="3"/>
  <c r="I10" i="3"/>
  <c r="I11" i="3"/>
  <c r="D10" i="3"/>
  <c r="E10" i="3"/>
  <c r="D11" i="3"/>
  <c r="E11" i="3"/>
  <c r="H9" i="3" l="1"/>
  <c r="C9" i="3"/>
  <c r="E36" i="3" l="1"/>
  <c r="I15" i="3" l="1"/>
  <c r="I16" i="3"/>
  <c r="I17" i="3"/>
  <c r="I18" i="3"/>
  <c r="I19" i="3"/>
  <c r="I20" i="3"/>
  <c r="I26" i="3"/>
  <c r="I27" i="3"/>
  <c r="I28" i="3"/>
  <c r="I31" i="3"/>
  <c r="I32" i="3"/>
  <c r="I33" i="3"/>
  <c r="I34" i="3"/>
  <c r="I35" i="3"/>
  <c r="H30" i="3"/>
  <c r="H29" i="3" s="1"/>
  <c r="H25" i="3"/>
  <c r="H14" i="3"/>
  <c r="I30" i="3" l="1"/>
  <c r="I29" i="3" s="1"/>
  <c r="I25" i="3"/>
  <c r="I14" i="3"/>
  <c r="I9" i="3"/>
  <c r="I37" i="3" l="1"/>
  <c r="D9" i="3" l="1"/>
  <c r="E9" i="3"/>
  <c r="D15" i="3"/>
  <c r="E15" i="3"/>
  <c r="D16" i="3"/>
  <c r="E16" i="3"/>
  <c r="D17" i="3"/>
  <c r="E17" i="3"/>
  <c r="D18" i="3"/>
  <c r="E18" i="3"/>
  <c r="D19" i="3"/>
  <c r="E19" i="3"/>
  <c r="D20" i="3"/>
  <c r="E20" i="3"/>
  <c r="D26" i="3"/>
  <c r="E26" i="3"/>
  <c r="D27" i="3"/>
  <c r="E27" i="3"/>
  <c r="D28" i="3"/>
  <c r="E28" i="3"/>
  <c r="D30" i="3"/>
  <c r="E30" i="3"/>
  <c r="D31" i="3"/>
  <c r="E31" i="3"/>
  <c r="D32" i="3"/>
  <c r="E32" i="3"/>
  <c r="D33" i="3"/>
  <c r="E33" i="3"/>
  <c r="D34" i="3"/>
  <c r="E34" i="3"/>
  <c r="D35" i="3"/>
  <c r="E35" i="3"/>
  <c r="C29" i="3"/>
  <c r="C25" i="3"/>
  <c r="C14" i="3"/>
  <c r="E14" i="3" l="1"/>
  <c r="E25" i="3"/>
  <c r="D29" i="3"/>
  <c r="D14" i="3"/>
  <c r="E29" i="3"/>
  <c r="D25" i="3"/>
  <c r="E37" i="3" l="1"/>
  <c r="D37" i="3"/>
  <c r="E39" i="3" l="1"/>
  <c r="I39" i="3" l="1"/>
  <c r="D39" i="3" l="1"/>
</calcChain>
</file>

<file path=xl/sharedStrings.xml><?xml version="1.0" encoding="utf-8"?>
<sst xmlns="http://schemas.openxmlformats.org/spreadsheetml/2006/main" count="112" uniqueCount="72">
  <si>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</si>
  <si>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</si>
  <si>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</si>
  <si>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</si>
  <si>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</si>
  <si>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</si>
  <si>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</si>
  <si>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</si>
  <si>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</si>
  <si>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</si>
  <si>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</si>
  <si>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</si>
  <si>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</si>
  <si>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</si>
  <si>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</si>
  <si>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</si>
  <si>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</si>
  <si>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</si>
  <si>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</si>
  <si>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</si>
  <si>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</si>
  <si>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</si>
  <si>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</si>
  <si>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</si>
  <si>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</si>
  <si>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</si>
  <si>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</si>
  <si>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</si>
  <si>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</si>
  <si>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</si>
  <si>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</si>
  <si>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</si>
  <si>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</si>
  <si>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</si>
  <si>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</si>
  <si>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</si>
  <si>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</si>
  <si>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</si>
  <si>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</si>
  <si>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</si>
  <si>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</si>
  <si>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</si>
  <si>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</si>
  <si>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</si>
  <si>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</si>
  <si>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</si>
  <si>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</si>
  <si>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</si>
  <si>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</si>
  <si>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</si>
  <si>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</si>
  <si>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 xml:space="preserve"> деревянный благоустроенный с ХВС, ГВС, канализация, печное отопление (без центр отопления)</t>
  </si>
  <si>
    <t>Приложение № 2</t>
  </si>
  <si>
    <t xml:space="preserve"> извещению и документации </t>
  </si>
  <si>
    <t>о проведении открытого конкурса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</si>
  <si>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</si>
  <si>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</si>
  <si>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</si>
  <si>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</si>
  <si>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</si>
  <si>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</si>
  <si>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</si>
  <si>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</si>
  <si>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</si>
  <si>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</si>
  <si>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12.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</si>
  <si>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</si>
  <si>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>ул. Учительская</t>
  </si>
  <si>
    <t>ул. Розы Люксембург</t>
  </si>
  <si>
    <t>65</t>
  </si>
  <si>
    <t>69</t>
  </si>
  <si>
    <t>Лот № 1 Ломоносовский территориальный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</si>
</sst>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164" fontId="13" fillId="2" borderId="8" xfId="2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6" xfId="0" applyNumberFormat="1" applyFont="1" applyFill="1" applyBorder="1" applyAlignment="1">
      <alignment vertical="center"/>
    </xf>
    <xf numFmtId="4" fontId="8" fillId="3" borderId="7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vertical="center" wrapText="1"/>
    </xf>
    <xf numFmtId="4" fontId="15" fillId="3" borderId="18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9" fontId="13" fillId="2" borderId="12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49" fontId="16" fillId="2" borderId="11" xfId="0" applyNumberFormat="1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2" fontId="13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0" fillId="0" borderId="0" xfId="0" applyAlignment="1"/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" fontId="19" fillId="2" borderId="0" xfId="0" applyNumberFormat="1" applyFont="1" applyFill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BreakPreview" topLeftCell="B34" zoomScale="86" zoomScaleNormal="100" zoomScaleSheetLayoutView="86" workbookViewId="0">
      <selection activeCell="J37" sqref="J37:N39"/>
    </sheetView>
  </sheetViews>
  <sheetFormatPr defaultRowHeight="12.75" x14ac:dyDescent="0.2"/>
  <cols>
    <col min="1" max="1" width="55.5703125" style="6" customWidth="1"/>
    <col min="2" max="2" width="34.7109375" style="17" customWidth="1"/>
    <col min="3" max="3" width="27.140625" style="17" customWidth="1"/>
    <col min="4" max="4" width="9.28515625" style="7" customWidth="1"/>
    <col min="5" max="5" width="11.42578125" style="7" customWidth="1"/>
    <col min="6" max="6" width="52.85546875" style="7" customWidth="1"/>
    <col min="7" max="7" width="26.28515625" style="7" customWidth="1"/>
    <col min="8" max="8" width="40.28515625" style="7" customWidth="1"/>
    <col min="9" max="9" width="23.5703125" style="17" customWidth="1"/>
    <col min="10" max="10" width="14.7109375" style="7" customWidth="1"/>
    <col min="11" max="11" width="13.42578125" style="7" customWidth="1"/>
    <col min="12" max="12" width="13" style="7" customWidth="1"/>
    <col min="13" max="13" width="11.5703125" style="71" bestFit="1" customWidth="1"/>
    <col min="14" max="14" width="9.140625" style="71"/>
    <col min="15" max="15" width="11.42578125" style="71" customWidth="1"/>
  </cols>
  <sheetData>
    <row r="1" spans="1:12" s="1" customFormat="1" ht="16.5" customHeight="1" x14ac:dyDescent="0.25">
      <c r="A1" s="21" t="s">
        <v>19</v>
      </c>
      <c r="B1" s="21"/>
      <c r="C1" s="21"/>
      <c r="D1" s="13"/>
      <c r="E1" s="3" t="s">
        <v>52</v>
      </c>
      <c r="F1" s="3"/>
      <c r="G1" s="3"/>
      <c r="H1" s="3"/>
      <c r="I1" s="21"/>
      <c r="J1" s="3"/>
      <c r="K1" s="3"/>
      <c r="L1" s="3"/>
    </row>
    <row r="2" spans="1:12" s="1" customFormat="1" ht="16.5" customHeight="1" x14ac:dyDescent="0.25">
      <c r="A2" s="21" t="s">
        <v>18</v>
      </c>
      <c r="B2" s="21"/>
      <c r="C2" s="21"/>
      <c r="D2" s="4"/>
      <c r="E2" s="4" t="s">
        <v>53</v>
      </c>
      <c r="F2" s="4"/>
      <c r="G2" s="4"/>
      <c r="H2" s="4"/>
      <c r="I2" s="21"/>
      <c r="J2" s="4"/>
      <c r="K2" s="4"/>
      <c r="L2" s="4"/>
    </row>
    <row r="3" spans="1:12" s="1" customFormat="1" ht="16.5" customHeight="1" x14ac:dyDescent="0.25">
      <c r="A3" s="21" t="s">
        <v>17</v>
      </c>
      <c r="B3" s="21"/>
      <c r="C3" s="21"/>
      <c r="D3" s="4"/>
      <c r="E3" s="4" t="s">
        <v>54</v>
      </c>
      <c r="F3" s="4"/>
      <c r="G3" s="4"/>
      <c r="H3" s="4"/>
      <c r="I3" s="21"/>
      <c r="J3" s="4"/>
      <c r="K3" s="4"/>
      <c r="L3" s="4"/>
    </row>
    <row r="4" spans="1:12" s="1" customFormat="1" ht="16.5" customHeight="1" x14ac:dyDescent="0.2">
      <c r="A4" s="21" t="s">
        <v>16</v>
      </c>
      <c r="B4" s="21"/>
      <c r="C4" s="21"/>
      <c r="D4" s="7"/>
      <c r="E4" s="7"/>
      <c r="F4" s="7"/>
      <c r="G4" s="7"/>
      <c r="H4" s="7"/>
      <c r="I4" s="21"/>
      <c r="J4" s="7"/>
      <c r="K4" s="7"/>
      <c r="L4" s="7"/>
    </row>
    <row r="5" spans="1:12" s="1" customFormat="1" x14ac:dyDescent="0.2">
      <c r="A5" s="5" t="s">
        <v>71</v>
      </c>
      <c r="B5" s="17"/>
      <c r="C5" s="17"/>
      <c r="D5" s="7"/>
      <c r="E5" s="7"/>
      <c r="F5" s="7"/>
      <c r="G5" s="7"/>
      <c r="H5" s="7"/>
      <c r="I5" s="17"/>
      <c r="J5" s="7"/>
      <c r="K5" s="7"/>
      <c r="L5" s="7"/>
    </row>
    <row r="6" spans="1:12" s="1" customFormat="1" ht="15.75" customHeight="1" x14ac:dyDescent="0.2">
      <c r="A6" s="72" t="s">
        <v>15</v>
      </c>
      <c r="B6" s="33" t="s">
        <v>14</v>
      </c>
      <c r="C6" s="34"/>
      <c r="D6" s="19"/>
      <c r="E6" s="14"/>
      <c r="F6" s="20"/>
      <c r="G6" s="20"/>
      <c r="H6" s="20"/>
      <c r="I6" s="19"/>
      <c r="J6" s="20"/>
      <c r="K6" s="20"/>
      <c r="L6" s="20"/>
    </row>
    <row r="7" spans="1:12" s="8" customFormat="1" ht="71.25" customHeight="1" x14ac:dyDescent="0.2">
      <c r="A7" s="73"/>
      <c r="B7" s="74" t="s">
        <v>13</v>
      </c>
      <c r="C7" s="75" t="s">
        <v>39</v>
      </c>
      <c r="D7" s="40" t="s">
        <v>67</v>
      </c>
      <c r="E7" s="40" t="s">
        <v>68</v>
      </c>
      <c r="F7" s="41" t="s">
        <v>40</v>
      </c>
      <c r="G7" s="42" t="s">
        <v>13</v>
      </c>
      <c r="H7" s="77" t="s">
        <v>51</v>
      </c>
      <c r="I7" s="40" t="s">
        <v>68</v>
      </c>
      <c r="J7" s="70"/>
      <c r="K7" s="70"/>
      <c r="L7" s="70"/>
    </row>
    <row r="8" spans="1:12" s="8" customFormat="1" ht="22.5" customHeight="1" x14ac:dyDescent="0.2">
      <c r="A8" s="73"/>
      <c r="B8" s="74"/>
      <c r="C8" s="76"/>
      <c r="D8" s="47" t="s">
        <v>69</v>
      </c>
      <c r="E8" s="47" t="s">
        <v>69</v>
      </c>
      <c r="F8" s="48"/>
      <c r="G8" s="48"/>
      <c r="H8" s="78"/>
      <c r="I8" s="49" t="s">
        <v>70</v>
      </c>
      <c r="J8" s="70"/>
      <c r="K8" s="70"/>
      <c r="L8" s="70"/>
    </row>
    <row r="9" spans="1:12" s="1" customFormat="1" ht="12.75" customHeight="1" x14ac:dyDescent="0.2">
      <c r="A9" s="28" t="s">
        <v>12</v>
      </c>
      <c r="B9" s="35"/>
      <c r="C9" s="29">
        <f>SUM(C10:C13)</f>
        <v>1.1700000000000002</v>
      </c>
      <c r="D9" s="10">
        <f t="shared" ref="D9:E9" si="0">SUM(D10:D13)</f>
        <v>6868.3680000000004</v>
      </c>
      <c r="E9" s="10">
        <f t="shared" si="0"/>
        <v>7314.840000000002</v>
      </c>
      <c r="F9" s="43" t="s">
        <v>12</v>
      </c>
      <c r="G9" s="44"/>
      <c r="H9" s="29">
        <f>SUM(H10:H13)</f>
        <v>1.1700000000000002</v>
      </c>
      <c r="I9" s="10">
        <f t="shared" ref="I9" si="1">SUM(I10:I12)</f>
        <v>7276.9319999999989</v>
      </c>
    </row>
    <row r="10" spans="1:12" s="1" customFormat="1" ht="12.75" customHeight="1" x14ac:dyDescent="0.2">
      <c r="A10" s="27" t="s">
        <v>20</v>
      </c>
      <c r="B10" s="35" t="s">
        <v>34</v>
      </c>
      <c r="C10" s="26">
        <v>1.1200000000000001</v>
      </c>
      <c r="D10" s="9">
        <f t="shared" ref="D10:E10" si="2">$C$10*D38*12</f>
        <v>6574.848</v>
      </c>
      <c r="E10" s="9">
        <f t="shared" si="2"/>
        <v>7002.2400000000016</v>
      </c>
      <c r="F10" s="45" t="s">
        <v>20</v>
      </c>
      <c r="G10" s="26" t="s">
        <v>41</v>
      </c>
      <c r="H10" s="26">
        <v>1.1200000000000001</v>
      </c>
      <c r="I10" s="50">
        <f t="shared" ref="I10" si="3">$H$10*I38*12</f>
        <v>6965.9519999999993</v>
      </c>
    </row>
    <row r="11" spans="1:12" s="1" customFormat="1" ht="27.75" customHeight="1" x14ac:dyDescent="0.2">
      <c r="A11" s="27" t="s">
        <v>25</v>
      </c>
      <c r="B11" s="35" t="s">
        <v>35</v>
      </c>
      <c r="C11" s="26">
        <v>0.05</v>
      </c>
      <c r="D11" s="9">
        <f t="shared" ref="D11:E11" si="4">$C$11*D38*12</f>
        <v>293.52</v>
      </c>
      <c r="E11" s="9">
        <f t="shared" si="4"/>
        <v>312.60000000000002</v>
      </c>
      <c r="F11" s="46" t="s">
        <v>25</v>
      </c>
      <c r="G11" s="26" t="s">
        <v>42</v>
      </c>
      <c r="H11" s="26">
        <v>0.05</v>
      </c>
      <c r="I11" s="9">
        <f t="shared" ref="I11" si="5">$H$11*I38*12</f>
        <v>310.98</v>
      </c>
    </row>
    <row r="12" spans="1:12" s="24" customFormat="1" x14ac:dyDescent="0.2">
      <c r="A12" s="27"/>
      <c r="B12" s="35"/>
      <c r="C12" s="36"/>
      <c r="D12" s="23"/>
      <c r="E12" s="23"/>
      <c r="F12" s="54"/>
      <c r="G12" s="36"/>
      <c r="H12" s="36"/>
      <c r="I12" s="23"/>
    </row>
    <row r="13" spans="1:12" s="24" customFormat="1" x14ac:dyDescent="0.2">
      <c r="A13" s="27"/>
      <c r="B13" s="35"/>
      <c r="C13" s="36"/>
      <c r="D13" s="23"/>
      <c r="E13" s="23"/>
      <c r="F13" s="55"/>
      <c r="G13" s="55"/>
      <c r="H13" s="55"/>
      <c r="I13" s="23"/>
    </row>
    <row r="14" spans="1:12" s="24" customFormat="1" ht="37.5" customHeight="1" x14ac:dyDescent="0.2">
      <c r="A14" s="28" t="s">
        <v>11</v>
      </c>
      <c r="B14" s="35"/>
      <c r="C14" s="31">
        <f>SUM(C15:C21)</f>
        <v>4.4300000000000006</v>
      </c>
      <c r="D14" s="56">
        <f t="shared" ref="D14:E14" si="6">SUM(D15:D21)</f>
        <v>26005.872000000003</v>
      </c>
      <c r="E14" s="56">
        <f t="shared" si="6"/>
        <v>27696.36</v>
      </c>
      <c r="F14" s="28" t="s">
        <v>11</v>
      </c>
      <c r="G14" s="36"/>
      <c r="H14" s="31">
        <f>SUM(H15:H21)</f>
        <v>4.58</v>
      </c>
      <c r="I14" s="56">
        <f t="shared" ref="I14" si="7">SUM(I15:I21)</f>
        <v>28485.767999999996</v>
      </c>
    </row>
    <row r="15" spans="1:12" s="24" customFormat="1" x14ac:dyDescent="0.2">
      <c r="A15" s="27" t="s">
        <v>26</v>
      </c>
      <c r="B15" s="35" t="s">
        <v>21</v>
      </c>
      <c r="C15" s="36">
        <v>0.41</v>
      </c>
      <c r="D15" s="23">
        <f t="shared" ref="D15:E15" si="8">$C$15*12*D38</f>
        <v>2406.864</v>
      </c>
      <c r="E15" s="23">
        <f t="shared" si="8"/>
        <v>2563.3200000000002</v>
      </c>
      <c r="F15" s="54" t="s">
        <v>43</v>
      </c>
      <c r="G15" s="36" t="s">
        <v>21</v>
      </c>
      <c r="H15" s="36">
        <v>0.49</v>
      </c>
      <c r="I15" s="23">
        <f>$H$15*12*I38</f>
        <v>3047.6039999999998</v>
      </c>
    </row>
    <row r="16" spans="1:12" s="24" customFormat="1" x14ac:dyDescent="0.2">
      <c r="A16" s="27" t="s">
        <v>27</v>
      </c>
      <c r="B16" s="35" t="s">
        <v>10</v>
      </c>
      <c r="C16" s="36">
        <v>0.49</v>
      </c>
      <c r="D16" s="23">
        <f t="shared" ref="D16:E16" si="9">$C$16*12*D38</f>
        <v>2876.4960000000001</v>
      </c>
      <c r="E16" s="23">
        <f t="shared" si="9"/>
        <v>3063.48</v>
      </c>
      <c r="F16" s="54" t="s">
        <v>44</v>
      </c>
      <c r="G16" s="36" t="s">
        <v>10</v>
      </c>
      <c r="H16" s="36">
        <v>0.51</v>
      </c>
      <c r="I16" s="23">
        <f>$H$16*12*I38</f>
        <v>3171.9959999999996</v>
      </c>
    </row>
    <row r="17" spans="1:9" s="24" customFormat="1" x14ac:dyDescent="0.2">
      <c r="A17" s="27" t="s">
        <v>28</v>
      </c>
      <c r="B17" s="35" t="s">
        <v>22</v>
      </c>
      <c r="C17" s="36">
        <v>0.37</v>
      </c>
      <c r="D17" s="23">
        <f t="shared" ref="D17:E17" si="10">$C$17*12*D38</f>
        <v>2172.0479999999998</v>
      </c>
      <c r="E17" s="23">
        <f t="shared" si="10"/>
        <v>2313.2399999999998</v>
      </c>
      <c r="F17" s="54" t="s">
        <v>28</v>
      </c>
      <c r="G17" s="36" t="s">
        <v>22</v>
      </c>
      <c r="H17" s="36">
        <v>0.39</v>
      </c>
      <c r="I17" s="23">
        <f>$H$17*12*I38</f>
        <v>2425.6439999999998</v>
      </c>
    </row>
    <row r="18" spans="1:9" s="24" customFormat="1" ht="57.75" customHeight="1" x14ac:dyDescent="0.2">
      <c r="A18" s="30" t="s">
        <v>29</v>
      </c>
      <c r="B18" s="35" t="s">
        <v>9</v>
      </c>
      <c r="C18" s="36">
        <v>0.6</v>
      </c>
      <c r="D18" s="23">
        <f t="shared" ref="D18:E18" si="11">$C$18*12*D38</f>
        <v>3522.24</v>
      </c>
      <c r="E18" s="23">
        <f t="shared" si="11"/>
        <v>3751.2</v>
      </c>
      <c r="F18" s="30" t="s">
        <v>29</v>
      </c>
      <c r="G18" s="35" t="s">
        <v>9</v>
      </c>
      <c r="H18" s="36">
        <v>0.62</v>
      </c>
      <c r="I18" s="23">
        <f>$H$18*12*I38</f>
        <v>3856.1519999999996</v>
      </c>
    </row>
    <row r="19" spans="1:9" s="24" customFormat="1" ht="38.25" customHeight="1" x14ac:dyDescent="0.2">
      <c r="A19" s="27" t="s">
        <v>30</v>
      </c>
      <c r="B19" s="35" t="s">
        <v>35</v>
      </c>
      <c r="C19" s="36">
        <v>7.0000000000000007E-2</v>
      </c>
      <c r="D19" s="23">
        <f t="shared" ref="D19:E19" si="12">$C$19*12*D38</f>
        <v>410.92800000000005</v>
      </c>
      <c r="E19" s="23">
        <f t="shared" si="12"/>
        <v>437.64000000000004</v>
      </c>
      <c r="F19" s="27" t="s">
        <v>30</v>
      </c>
      <c r="G19" s="36" t="s">
        <v>45</v>
      </c>
      <c r="H19" s="36">
        <v>0.08</v>
      </c>
      <c r="I19" s="23">
        <f>$H$19*12*I38</f>
        <v>497.56799999999993</v>
      </c>
    </row>
    <row r="20" spans="1:9" s="24" customFormat="1" x14ac:dyDescent="0.2">
      <c r="A20" s="27" t="s">
        <v>31</v>
      </c>
      <c r="B20" s="35" t="s">
        <v>36</v>
      </c>
      <c r="C20" s="36">
        <v>2.4900000000000002</v>
      </c>
      <c r="D20" s="23">
        <f t="shared" ref="D20:E20" si="13">$C$20*12*D38</f>
        <v>14617.296</v>
      </c>
      <c r="E20" s="23">
        <f t="shared" si="13"/>
        <v>15567.480000000001</v>
      </c>
      <c r="F20" s="54" t="s">
        <v>31</v>
      </c>
      <c r="G20" s="35" t="s">
        <v>46</v>
      </c>
      <c r="H20" s="36">
        <v>2.4900000000000002</v>
      </c>
      <c r="I20" s="23">
        <f>$H$20*12*I38</f>
        <v>15486.804</v>
      </c>
    </row>
    <row r="21" spans="1:9" s="24" customFormat="1" ht="27.75" customHeight="1" x14ac:dyDescent="0.2">
      <c r="A21" s="27" t="s">
        <v>55</v>
      </c>
      <c r="B21" s="35" t="s">
        <v>56</v>
      </c>
      <c r="C21" s="36"/>
      <c r="D21" s="23"/>
      <c r="E21" s="23"/>
      <c r="F21" s="27" t="s">
        <v>55</v>
      </c>
      <c r="G21" s="35" t="s">
        <v>56</v>
      </c>
      <c r="H21" s="36"/>
      <c r="I21" s="23"/>
    </row>
    <row r="22" spans="1:9" s="24" customFormat="1" ht="12.75" customHeight="1" x14ac:dyDescent="0.2">
      <c r="A22" s="30"/>
      <c r="B22" s="35"/>
      <c r="C22" s="36"/>
      <c r="D22" s="23"/>
      <c r="E22" s="23"/>
      <c r="F22" s="57"/>
      <c r="G22" s="36"/>
      <c r="H22" s="36"/>
      <c r="I22" s="23"/>
    </row>
    <row r="23" spans="1:9" s="24" customFormat="1" ht="12.75" customHeight="1" x14ac:dyDescent="0.2">
      <c r="A23" s="30"/>
      <c r="B23" s="35"/>
      <c r="C23" s="36"/>
      <c r="D23" s="23"/>
      <c r="E23" s="23"/>
      <c r="F23" s="57"/>
      <c r="G23" s="36"/>
      <c r="H23" s="36"/>
      <c r="I23" s="23"/>
    </row>
    <row r="24" spans="1:9" s="24" customFormat="1" ht="12.75" customHeight="1" x14ac:dyDescent="0.2">
      <c r="A24" s="30"/>
      <c r="B24" s="35"/>
      <c r="C24" s="36"/>
      <c r="D24" s="23"/>
      <c r="E24" s="23"/>
      <c r="F24" s="57"/>
      <c r="G24" s="36"/>
      <c r="H24" s="36"/>
      <c r="I24" s="23"/>
    </row>
    <row r="25" spans="1:9" s="24" customFormat="1" ht="27" customHeight="1" x14ac:dyDescent="0.2">
      <c r="A25" s="28" t="s">
        <v>8</v>
      </c>
      <c r="B25" s="35"/>
      <c r="C25" s="31">
        <f>SUM(C26:C28)</f>
        <v>2.1399999999999997</v>
      </c>
      <c r="D25" s="56">
        <f t="shared" ref="D25:E25" si="14">SUM(D26:D28)</f>
        <v>12562.655999999999</v>
      </c>
      <c r="E25" s="56">
        <f t="shared" si="14"/>
        <v>13379.279999999999</v>
      </c>
      <c r="F25" s="28" t="s">
        <v>8</v>
      </c>
      <c r="G25" s="36"/>
      <c r="H25" s="31">
        <f>SUM(H26:H28)</f>
        <v>4.93</v>
      </c>
      <c r="I25" s="56">
        <f t="shared" ref="I25" si="15">SUM(I26:I28)</f>
        <v>30662.627999999997</v>
      </c>
    </row>
    <row r="26" spans="1:9" s="24" customFormat="1" ht="36" customHeight="1" x14ac:dyDescent="0.2">
      <c r="A26" s="27" t="s">
        <v>57</v>
      </c>
      <c r="B26" s="35" t="s">
        <v>3</v>
      </c>
      <c r="C26" s="36">
        <v>1.1299999999999999</v>
      </c>
      <c r="D26" s="23">
        <f t="shared" ref="D26:E26" si="16">$C$26*12*D38</f>
        <v>6633.5519999999988</v>
      </c>
      <c r="E26" s="23">
        <f t="shared" si="16"/>
        <v>7064.7599999999993</v>
      </c>
      <c r="F26" s="27" t="s">
        <v>57</v>
      </c>
      <c r="G26" s="36" t="s">
        <v>3</v>
      </c>
      <c r="H26" s="36">
        <v>1.1100000000000001</v>
      </c>
      <c r="I26" s="23">
        <f>$H$26*12*I38</f>
        <v>6903.7559999999994</v>
      </c>
    </row>
    <row r="27" spans="1:9" s="24" customFormat="1" ht="71.25" customHeight="1" x14ac:dyDescent="0.2">
      <c r="A27" s="27" t="s">
        <v>58</v>
      </c>
      <c r="B27" s="35" t="s">
        <v>7</v>
      </c>
      <c r="C27" s="36">
        <v>0.16</v>
      </c>
      <c r="D27" s="23">
        <f t="shared" ref="D27:E27" si="17">$C$27*12*D38</f>
        <v>939.2639999999999</v>
      </c>
      <c r="E27" s="23">
        <f t="shared" si="17"/>
        <v>1000.3199999999999</v>
      </c>
      <c r="F27" s="27" t="s">
        <v>58</v>
      </c>
      <c r="G27" s="35" t="s">
        <v>7</v>
      </c>
      <c r="H27" s="36">
        <v>0.13</v>
      </c>
      <c r="I27" s="23">
        <f>$H$27*12*I38</f>
        <v>808.548</v>
      </c>
    </row>
    <row r="28" spans="1:9" s="24" customFormat="1" ht="112.5" customHeight="1" x14ac:dyDescent="0.2">
      <c r="A28" s="27" t="s">
        <v>59</v>
      </c>
      <c r="B28" s="35" t="s">
        <v>6</v>
      </c>
      <c r="C28" s="36">
        <v>0.85</v>
      </c>
      <c r="D28" s="23">
        <f t="shared" ref="D28:E28" si="18">$C$28*12*D38</f>
        <v>4989.8399999999992</v>
      </c>
      <c r="E28" s="23">
        <f t="shared" si="18"/>
        <v>5314.2</v>
      </c>
      <c r="F28" s="27" t="s">
        <v>65</v>
      </c>
      <c r="G28" s="36" t="s">
        <v>6</v>
      </c>
      <c r="H28" s="36">
        <v>3.69</v>
      </c>
      <c r="I28" s="23">
        <f>$H$28*12*I38</f>
        <v>22950.323999999997</v>
      </c>
    </row>
    <row r="29" spans="1:9" s="24" customFormat="1" ht="24.75" customHeight="1" x14ac:dyDescent="0.2">
      <c r="A29" s="28" t="s">
        <v>5</v>
      </c>
      <c r="B29" s="35"/>
      <c r="C29" s="58">
        <f>SUM(C30:C34)</f>
        <v>10.93</v>
      </c>
      <c r="D29" s="59">
        <f t="shared" ref="D29:E29" si="19">SUM(D30:D34)</f>
        <v>64163.471999999994</v>
      </c>
      <c r="E29" s="59">
        <f t="shared" si="19"/>
        <v>68334.36</v>
      </c>
      <c r="F29" s="60" t="s">
        <v>5</v>
      </c>
      <c r="G29" s="36"/>
      <c r="H29" s="58">
        <f>SUM(H30:H34)</f>
        <v>6.4999999999999991</v>
      </c>
      <c r="I29" s="59">
        <f t="shared" ref="I29" si="20">SUM(I30:I34)</f>
        <v>40427.4</v>
      </c>
    </row>
    <row r="30" spans="1:9" s="24" customFormat="1" ht="165" customHeight="1" x14ac:dyDescent="0.2">
      <c r="A30" s="27" t="s">
        <v>60</v>
      </c>
      <c r="B30" s="35" t="s">
        <v>23</v>
      </c>
      <c r="C30" s="36">
        <v>6.6</v>
      </c>
      <c r="D30" s="23">
        <f t="shared" ref="D30:E30" si="21">$C$30*12*D38</f>
        <v>38744.639999999992</v>
      </c>
      <c r="E30" s="23">
        <f t="shared" si="21"/>
        <v>41263.199999999997</v>
      </c>
      <c r="F30" s="27" t="s">
        <v>66</v>
      </c>
      <c r="G30" s="35" t="s">
        <v>47</v>
      </c>
      <c r="H30" s="36">
        <f>2.52</f>
        <v>2.52</v>
      </c>
      <c r="I30" s="23">
        <f>$H$30*12*I38</f>
        <v>15673.392</v>
      </c>
    </row>
    <row r="31" spans="1:9" s="24" customFormat="1" ht="63.75" customHeight="1" x14ac:dyDescent="0.2">
      <c r="A31" s="27" t="s">
        <v>61</v>
      </c>
      <c r="B31" s="35" t="s">
        <v>4</v>
      </c>
      <c r="C31" s="36">
        <v>1.37</v>
      </c>
      <c r="D31" s="23">
        <f t="shared" ref="D31:E31" si="22">$C$31*12*D38</f>
        <v>8042.4480000000003</v>
      </c>
      <c r="E31" s="23">
        <f t="shared" si="22"/>
        <v>8565.24</v>
      </c>
      <c r="F31" s="54" t="s">
        <v>61</v>
      </c>
      <c r="G31" s="35" t="s">
        <v>48</v>
      </c>
      <c r="H31" s="36">
        <v>1.34</v>
      </c>
      <c r="I31" s="23">
        <f>$H$31*12*I38</f>
        <v>8334.264000000001</v>
      </c>
    </row>
    <row r="32" spans="1:9" s="24" customFormat="1" ht="78.75" customHeight="1" x14ac:dyDescent="0.2">
      <c r="A32" s="27" t="s">
        <v>62</v>
      </c>
      <c r="B32" s="35" t="s">
        <v>24</v>
      </c>
      <c r="C32" s="36">
        <v>1.69</v>
      </c>
      <c r="D32" s="23">
        <f t="shared" ref="D32:E32" si="23">$C$32*12*D38</f>
        <v>9920.9760000000006</v>
      </c>
      <c r="E32" s="23">
        <f t="shared" si="23"/>
        <v>10565.880000000001</v>
      </c>
      <c r="F32" s="54" t="s">
        <v>62</v>
      </c>
      <c r="G32" s="35" t="s">
        <v>24</v>
      </c>
      <c r="H32" s="36">
        <v>1.23</v>
      </c>
      <c r="I32" s="23">
        <f>$H$32*12*I38</f>
        <v>7650.1079999999993</v>
      </c>
    </row>
    <row r="33" spans="1:15" s="24" customFormat="1" ht="33" customHeight="1" x14ac:dyDescent="0.2">
      <c r="A33" s="27" t="s">
        <v>63</v>
      </c>
      <c r="B33" s="35" t="s">
        <v>3</v>
      </c>
      <c r="C33" s="36">
        <v>0.94</v>
      </c>
      <c r="D33" s="23">
        <f t="shared" ref="D33:E33" si="24">$C$33*12*D38</f>
        <v>5518.1759999999995</v>
      </c>
      <c r="E33" s="23">
        <f t="shared" si="24"/>
        <v>5876.88</v>
      </c>
      <c r="F33" s="54" t="s">
        <v>63</v>
      </c>
      <c r="G33" s="36" t="s">
        <v>3</v>
      </c>
      <c r="H33" s="36">
        <v>1.02</v>
      </c>
      <c r="I33" s="23">
        <f>$H$33*12*I38</f>
        <v>6343.9919999999993</v>
      </c>
    </row>
    <row r="34" spans="1:15" s="24" customFormat="1" x14ac:dyDescent="0.2">
      <c r="A34" s="27" t="s">
        <v>64</v>
      </c>
      <c r="B34" s="35" t="s">
        <v>6</v>
      </c>
      <c r="C34" s="36">
        <v>0.33</v>
      </c>
      <c r="D34" s="23">
        <f t="shared" ref="D34:E34" si="25">$C$34*12*D38</f>
        <v>1937.232</v>
      </c>
      <c r="E34" s="23">
        <f t="shared" si="25"/>
        <v>2063.16</v>
      </c>
      <c r="F34" s="54" t="s">
        <v>64</v>
      </c>
      <c r="G34" s="36" t="s">
        <v>6</v>
      </c>
      <c r="H34" s="36">
        <v>0.39</v>
      </c>
      <c r="I34" s="23">
        <f>$H$34*12*I38</f>
        <v>2425.6439999999998</v>
      </c>
    </row>
    <row r="35" spans="1:15" s="61" customFormat="1" x14ac:dyDescent="0.2">
      <c r="A35" s="37" t="s">
        <v>32</v>
      </c>
      <c r="B35" s="52" t="s">
        <v>37</v>
      </c>
      <c r="C35" s="58">
        <f>2.78+0.15</f>
        <v>2.9299999999999997</v>
      </c>
      <c r="D35" s="62">
        <f t="shared" ref="D35:E35" si="26">$C$35*12*D38</f>
        <v>17200.271999999997</v>
      </c>
      <c r="E35" s="62">
        <f t="shared" si="26"/>
        <v>18318.359999999997</v>
      </c>
      <c r="F35" s="63" t="s">
        <v>32</v>
      </c>
      <c r="G35" s="53" t="s">
        <v>37</v>
      </c>
      <c r="H35" s="58">
        <f>2.52+0.15</f>
        <v>2.67</v>
      </c>
      <c r="I35" s="62">
        <f t="shared" ref="I35" si="27">$H$35*12*I38</f>
        <v>16606.331999999999</v>
      </c>
      <c r="J35" s="79"/>
      <c r="K35" s="79"/>
      <c r="L35" s="79"/>
    </row>
    <row r="36" spans="1:15" s="24" customFormat="1" x14ac:dyDescent="0.2">
      <c r="A36" s="37" t="s">
        <v>33</v>
      </c>
      <c r="B36" s="35" t="s">
        <v>37</v>
      </c>
      <c r="C36" s="58">
        <v>0.65</v>
      </c>
      <c r="D36" s="62">
        <v>0</v>
      </c>
      <c r="E36" s="62">
        <f t="shared" ref="E36" si="28">$C$36*12*E38</f>
        <v>4063.8</v>
      </c>
      <c r="F36" s="63" t="s">
        <v>49</v>
      </c>
      <c r="G36" s="36" t="s">
        <v>37</v>
      </c>
      <c r="H36" s="58">
        <v>0.65</v>
      </c>
      <c r="I36" s="64">
        <f t="shared" ref="I36" si="29">$H$36*12*I38</f>
        <v>4042.7400000000002</v>
      </c>
      <c r="J36" s="79"/>
      <c r="K36" s="79"/>
      <c r="L36" s="79"/>
    </row>
    <row r="37" spans="1:15" s="66" customFormat="1" x14ac:dyDescent="0.2">
      <c r="A37" s="32" t="s">
        <v>2</v>
      </c>
      <c r="B37" s="38"/>
      <c r="C37" s="51"/>
      <c r="D37" s="11">
        <f t="shared" ref="D37:E37" si="30">D35+D29+D25+D14+D9+D36</f>
        <v>126800.64</v>
      </c>
      <c r="E37" s="11">
        <f t="shared" si="30"/>
        <v>139107</v>
      </c>
      <c r="F37" s="65" t="s">
        <v>2</v>
      </c>
      <c r="G37" s="51"/>
      <c r="H37" s="51"/>
      <c r="I37" s="11">
        <f t="shared" ref="I37" si="31">I35+I29+I25+I14+I9+I36</f>
        <v>127501.8</v>
      </c>
      <c r="J37" s="81">
        <f>I37+E37+D37</f>
        <v>393409.44</v>
      </c>
      <c r="K37" s="81">
        <f>J37/12</f>
        <v>32784.120000000003</v>
      </c>
      <c r="L37" s="81">
        <f>K37*5/100</f>
        <v>1639.2060000000001</v>
      </c>
      <c r="M37" s="82"/>
      <c r="N37" s="82"/>
    </row>
    <row r="38" spans="1:15" s="2" customFormat="1" ht="15.75" customHeight="1" x14ac:dyDescent="0.2">
      <c r="A38" s="32" t="s">
        <v>1</v>
      </c>
      <c r="B38" s="38"/>
      <c r="C38" s="31"/>
      <c r="D38" s="69">
        <v>489.2</v>
      </c>
      <c r="E38" s="69">
        <v>521</v>
      </c>
      <c r="F38" s="65" t="s">
        <v>1</v>
      </c>
      <c r="G38" s="51"/>
      <c r="H38" s="31"/>
      <c r="I38" s="22">
        <v>518.29999999999995</v>
      </c>
      <c r="J38" s="81">
        <f>I38+E38+D38</f>
        <v>1528.5</v>
      </c>
      <c r="K38" s="83"/>
      <c r="L38" s="83">
        <f>J38*70*80/100</f>
        <v>85596</v>
      </c>
      <c r="M38" s="84"/>
      <c r="N38" s="84"/>
    </row>
    <row r="39" spans="1:15" s="2" customFormat="1" ht="25.5" customHeight="1" x14ac:dyDescent="0.2">
      <c r="A39" s="32" t="s">
        <v>38</v>
      </c>
      <c r="B39" s="39"/>
      <c r="C39" s="31"/>
      <c r="D39" s="12">
        <f t="shared" ref="D39:E39" si="32">D37 /12/D38</f>
        <v>21.599999999999998</v>
      </c>
      <c r="E39" s="12">
        <f t="shared" si="32"/>
        <v>22.25</v>
      </c>
      <c r="F39" s="32" t="s">
        <v>50</v>
      </c>
      <c r="G39" s="31"/>
      <c r="H39" s="31"/>
      <c r="I39" s="12">
        <f t="shared" ref="I39" si="33">I37/12/I38</f>
        <v>20.5</v>
      </c>
      <c r="J39" s="83"/>
      <c r="K39" s="83"/>
      <c r="L39" s="83"/>
      <c r="M39" s="84"/>
      <c r="N39" s="84"/>
    </row>
    <row r="40" spans="1:15" s="2" customFormat="1" ht="15.75" customHeight="1" x14ac:dyDescent="0.2">
      <c r="A40" s="15"/>
      <c r="B40" s="18"/>
      <c r="C40" s="18"/>
      <c r="D40" s="16"/>
      <c r="E40" s="67"/>
      <c r="F40" s="67"/>
      <c r="G40" s="67"/>
      <c r="H40" s="67"/>
      <c r="I40" s="18"/>
      <c r="J40" s="80"/>
      <c r="K40" s="80"/>
      <c r="L40" s="80"/>
      <c r="M40" s="24"/>
      <c r="N40" s="24"/>
      <c r="O40" s="24"/>
    </row>
    <row r="41" spans="1:15" s="2" customFormat="1" ht="25.5" customHeight="1" x14ac:dyDescent="0.2">
      <c r="A41" s="15"/>
      <c r="B41" s="18"/>
      <c r="C41" s="18"/>
      <c r="D41" s="16"/>
      <c r="E41" s="67"/>
      <c r="F41" s="67"/>
      <c r="G41" s="67"/>
      <c r="H41" s="67"/>
      <c r="I41" s="18"/>
      <c r="J41" s="80"/>
      <c r="K41" s="80"/>
      <c r="L41" s="80"/>
      <c r="M41" s="24"/>
      <c r="N41" s="24"/>
      <c r="O41" s="24"/>
    </row>
    <row r="42" spans="1:15" s="24" customFormat="1" ht="12.75" customHeight="1" x14ac:dyDescent="0.2">
      <c r="A42" s="68"/>
      <c r="B42" s="25"/>
      <c r="C42" s="25"/>
      <c r="D42" s="67"/>
      <c r="E42" s="67"/>
      <c r="F42" s="67"/>
      <c r="G42" s="67"/>
      <c r="H42" s="67"/>
      <c r="I42" s="25"/>
      <c r="J42" s="67"/>
      <c r="K42" s="67"/>
      <c r="L42" s="67"/>
    </row>
    <row r="43" spans="1:15" s="24" customFormat="1" ht="12.75" hidden="1" customHeight="1" x14ac:dyDescent="0.2">
      <c r="A43" s="68"/>
      <c r="B43" s="25"/>
      <c r="C43" s="25"/>
      <c r="D43" s="67"/>
      <c r="E43" s="67"/>
      <c r="F43" s="67"/>
      <c r="G43" s="67"/>
      <c r="H43" s="67"/>
      <c r="I43" s="25"/>
      <c r="J43" s="67"/>
      <c r="K43" s="67"/>
      <c r="L43" s="67"/>
    </row>
    <row r="44" spans="1:15" s="24" customFormat="1" x14ac:dyDescent="0.2">
      <c r="A44" s="68"/>
      <c r="B44" s="25"/>
      <c r="C44" s="25"/>
      <c r="D44" s="67"/>
      <c r="E44" s="67"/>
      <c r="F44" s="67"/>
      <c r="G44" s="67"/>
      <c r="H44" s="67"/>
      <c r="I44" s="25"/>
      <c r="J44" s="67"/>
      <c r="K44" s="67"/>
      <c r="L44" s="67"/>
    </row>
    <row r="45" spans="1:15" s="24" customFormat="1" x14ac:dyDescent="0.2">
      <c r="A45" s="68"/>
      <c r="B45" s="25"/>
      <c r="C45" s="25"/>
      <c r="D45" s="67"/>
      <c r="E45" s="67"/>
      <c r="F45" s="67"/>
      <c r="G45" s="67"/>
      <c r="H45" s="67"/>
      <c r="I45" s="25"/>
      <c r="J45" s="67"/>
      <c r="K45" s="67"/>
      <c r="L45" s="67"/>
    </row>
    <row r="46" spans="1:15" s="1" customFormat="1" x14ac:dyDescent="0.2">
      <c r="A46" s="6" t="s">
        <v>0</v>
      </c>
      <c r="B46" s="17"/>
      <c r="C46" s="17"/>
      <c r="D46" s="7"/>
      <c r="E46" s="7"/>
      <c r="F46" s="7"/>
      <c r="G46" s="7"/>
      <c r="H46" s="7"/>
      <c r="I46" s="17"/>
      <c r="J46" s="7"/>
      <c r="K46" s="7"/>
      <c r="L46" s="7"/>
    </row>
    <row r="47" spans="1:15" s="1" customFormat="1" x14ac:dyDescent="0.2">
      <c r="A47" s="6"/>
      <c r="B47" s="17"/>
      <c r="C47" s="17"/>
      <c r="D47" s="7"/>
      <c r="E47" s="7"/>
      <c r="F47" s="7"/>
      <c r="G47" s="7"/>
      <c r="H47" s="7"/>
      <c r="I47" s="17"/>
      <c r="J47" s="7"/>
      <c r="K47" s="7"/>
      <c r="L47" s="7"/>
    </row>
  </sheetData>
  <mergeCells count="4">
    <mergeCell ref="A6:A8"/>
    <mergeCell ref="B7:B8"/>
    <mergeCell ref="C7:C8"/>
    <mergeCell ref="H7:H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2017-12-12T08:22:29Z</dcterms:modified>
</cp:coreProperties>
</file>